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855" activeTab="2"/>
  </bookViews>
  <sheets>
    <sheet name="OBJ" sheetId="1" r:id="rId1"/>
    <sheet name="ACT" sheetId="2" r:id="rId2"/>
    <sheet name="VAL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<sst xmlns="http://schemas.openxmlformats.org/spreadsheetml/2006/main" count="58" uniqueCount="58">
  <si>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OBJETIVO</t>
  </si>
  <si>
    <t>MENSUAL</t>
  </si>
  <si>
    <t>%</t>
  </si>
  <si>
    <t>ANUAL</t>
  </si>
  <si>
    <t>Beneficio</t>
  </si>
  <si>
    <t>a.Gastos estructura</t>
  </si>
  <si>
    <t>640,Sueldos y Salarios</t>
  </si>
  <si>
    <t>641.Indemnizaciones</t>
  </si>
  <si>
    <t>642,Seguridad Social a cargo de la empresa</t>
  </si>
  <si>
    <t>649,Otros gastos sociales</t>
  </si>
  <si>
    <t>Gastos trabajadores</t>
  </si>
  <si>
    <t>621,Arrendamientos y canones</t>
  </si>
  <si>
    <t>622,Reparaciones y conservación</t>
  </si>
  <si>
    <t>623,Servicios profesionales independientes</t>
  </si>
  <si>
    <t>624,Transportes Desplazamientos</t>
  </si>
  <si>
    <t>625,Primas de seguro</t>
  </si>
  <si>
    <t>626,Servicios bancarios y similares</t>
  </si>
  <si>
    <t>627,Publicidad, propaganda y relaciones publicas</t>
  </si>
  <si>
    <t>628,Suministros (luz,agua, telefono)</t>
  </si>
  <si>
    <t xml:space="preserve"> 631,Otros tributos</t>
  </si>
  <si>
    <t>Total</t>
  </si>
  <si>
    <t>Total Gastos estructura</t>
  </si>
  <si>
    <t>Amortizaciones</t>
  </si>
  <si>
    <t>Carga Financiera</t>
  </si>
  <si>
    <t>Total Gastos</t>
  </si>
  <si>
    <t>Margen Bruto</t>
  </si>
  <si>
    <t>Ventas Necesarias</t>
  </si>
  <si>
    <t>Inversiones</t>
  </si>
  <si>
    <t>Gastos de inversión</t>
  </si>
  <si>
    <t>Total inversiones</t>
  </si>
  <si>
    <t>Total aportaciones</t>
  </si>
  <si>
    <t>Capital a devolver</t>
  </si>
  <si>
    <t>Tipo de interés</t>
  </si>
  <si>
    <t xml:space="preserve">Años </t>
  </si>
  <si>
    <t>Intereses anuales</t>
  </si>
  <si>
    <t>Intereses totales</t>
  </si>
  <si>
    <t>Total a devolver</t>
  </si>
  <si>
    <t>Cuotas</t>
  </si>
  <si>
    <t>Cuota mensual</t>
  </si>
  <si>
    <t>Autofinanciación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</si>
  <si>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</si>
  <si>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</si>
  <si>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</si>
  <si>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</si>
  <si>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</si>
  <si>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</si>
  <si>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</si>
  <si>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</si>
  <si>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</si>
  <si>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</si>
  <si>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</si>
  <si>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</si>
  <si>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Rentabilidad inversión</t>
  </si>
  <si>
    <t>Periodo de retorno</t>
  </si>
  <si>
    <t>1,Conseguir un trabajo estable que me de seguridad</t>
  </si>
  <si>
    <t xml:space="preserve"> 662.Gastos financieros</t>
  </si>
  <si>
    <t>Adecuación Local</t>
  </si>
  <si>
    <t xml:space="preserve"> No rellenar las celdas sombreadas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</si>
</sst>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1" fillId="0" borderId="0" xfId="19" applyFont="1" applyAlignment="1">
      <alignment/>
    </xf>
    <xf numFmtId="164" fontId="1" fillId="0" borderId="1" xfId="19" applyFont="1" applyBorder="1" applyAlignment="1">
      <alignment/>
    </xf>
    <xf numFmtId="164" fontId="1" fillId="0" borderId="2" xfId="19" applyFont="1" applyFill="1" applyBorder="1" applyAlignment="1">
      <alignment/>
    </xf>
    <xf numFmtId="164" fontId="1" fillId="0" borderId="0" xfId="19" applyFont="1" applyBorder="1" applyAlignment="1">
      <alignment/>
    </xf>
    <xf numFmtId="164" fontId="1" fillId="0" borderId="3" xfId="19" applyFont="1" applyFill="1" applyBorder="1" applyAlignment="1">
      <alignment/>
    </xf>
    <xf numFmtId="164" fontId="2" fillId="0" borderId="3" xfId="19" applyFont="1" applyFill="1" applyBorder="1" applyAlignment="1">
      <alignment horizontal="center"/>
    </xf>
    <xf numFmtId="164" fontId="2" fillId="0" borderId="0" xfId="19" applyFont="1" applyAlignment="1">
      <alignment/>
    </xf>
    <xf numFmtId="164" fontId="1" fillId="0" borderId="4" xfId="19" applyFont="1" applyBorder="1" applyAlignment="1">
      <alignment/>
    </xf>
    <xf numFmtId="164" fontId="1" fillId="0" borderId="5" xfId="19" applyFont="1" applyFill="1" applyBorder="1" applyAlignment="1">
      <alignment horizontal="center"/>
    </xf>
    <xf numFmtId="164" fontId="2" fillId="0" borderId="6" xfId="19" applyFont="1" applyBorder="1" applyAlignment="1">
      <alignment/>
    </xf>
    <xf numFmtId="164" fontId="1" fillId="0" borderId="7" xfId="19" applyFont="1" applyFill="1" applyBorder="1" applyAlignment="1">
      <alignment horizontal="center"/>
    </xf>
    <xf numFmtId="10" fontId="1" fillId="0" borderId="0" xfId="22" applyNumberFormat="1" applyFont="1" applyFill="1" applyBorder="1" applyAlignment="1">
      <alignment horizontal="center"/>
    </xf>
    <xf numFmtId="164" fontId="1" fillId="0" borderId="0" xfId="19" applyFont="1" applyFill="1" applyBorder="1" applyAlignment="1">
      <alignment horizontal="center"/>
    </xf>
    <xf numFmtId="164" fontId="2" fillId="0" borderId="7" xfId="19" applyFont="1" applyFill="1" applyBorder="1" applyAlignment="1">
      <alignment horizontal="center"/>
    </xf>
    <xf numFmtId="164" fontId="1" fillId="0" borderId="8" xfId="19" applyFont="1" applyBorder="1" applyAlignment="1">
      <alignment/>
    </xf>
    <xf numFmtId="164" fontId="1" fillId="0" borderId="9" xfId="19" applyFont="1" applyFill="1" applyBorder="1" applyAlignment="1">
      <alignment/>
    </xf>
    <xf numFmtId="164" fontId="1" fillId="0" borderId="10" xfId="19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19" applyFont="1" applyFill="1" applyBorder="1" applyAlignment="1">
      <alignment/>
    </xf>
    <xf numFmtId="164" fontId="2" fillId="0" borderId="0" xfId="19" applyFont="1" applyBorder="1" applyAlignment="1">
      <alignment/>
    </xf>
    <xf numFmtId="43" fontId="2" fillId="0" borderId="3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10" fontId="2" fillId="0" borderId="0" xfId="22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43" fontId="1" fillId="0" borderId="13" xfId="17" applyFont="1" applyFill="1" applyBorder="1" applyAlignment="1">
      <alignment/>
    </xf>
    <xf numFmtId="43" fontId="1" fillId="0" borderId="0" xfId="17" applyFont="1" applyAlignment="1">
      <alignment/>
    </xf>
    <xf numFmtId="165" fontId="1" fillId="0" borderId="0" xfId="22" applyNumberFormat="1" applyFont="1" applyFill="1" applyBorder="1" applyAlignment="1">
      <alignment horizontal="center"/>
    </xf>
    <xf numFmtId="43" fontId="2" fillId="0" borderId="0" xfId="17" applyFont="1" applyAlignment="1">
      <alignment/>
    </xf>
    <xf numFmtId="43" fontId="1" fillId="0" borderId="13" xfId="17" applyFont="1" applyBorder="1" applyAlignment="1">
      <alignment/>
    </xf>
    <xf numFmtId="43" fontId="1" fillId="0" borderId="0" xfId="17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0" xfId="0" applyNumberFormat="1" applyFont="1" applyBorder="1" applyAlignment="1">
      <alignment/>
    </xf>
    <xf numFmtId="9" fontId="1" fillId="0" borderId="13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2" fillId="0" borderId="0" xfId="19" applyFont="1" applyFill="1" applyBorder="1" applyAlignment="1">
      <alignment horizontal="center"/>
    </xf>
    <xf numFmtId="43" fontId="1" fillId="0" borderId="0" xfId="17" applyFont="1" applyBorder="1" applyAlignment="1">
      <alignment/>
    </xf>
    <xf numFmtId="0" fontId="1" fillId="0" borderId="13" xfId="0" applyFont="1" applyFill="1" applyBorder="1" applyAlignment="1">
      <alignment/>
    </xf>
    <xf numFmtId="43" fontId="0" fillId="0" borderId="0" xfId="17" applyAlignment="1">
      <alignment/>
    </xf>
    <xf numFmtId="0" fontId="0" fillId="0" borderId="0" xfId="0" applyBorder="1" applyAlignment="1">
      <alignment/>
    </xf>
    <xf numFmtId="49" fontId="2" fillId="0" borderId="0" xfId="19" applyNumberFormat="1" applyFont="1" applyFill="1" applyBorder="1" applyAlignment="1">
      <alignment horizontal="center"/>
    </xf>
    <xf numFmtId="14" fontId="2" fillId="0" borderId="0" xfId="19" applyNumberFormat="1" applyFont="1" applyFill="1" applyBorder="1" applyAlignment="1">
      <alignment horizontal="center"/>
    </xf>
    <xf numFmtId="43" fontId="1" fillId="0" borderId="0" xfId="17" applyFont="1" applyFill="1" applyBorder="1" applyAlignment="1">
      <alignment/>
    </xf>
    <xf numFmtId="164" fontId="1" fillId="0" borderId="0" xfId="19" applyFont="1" applyFill="1" applyBorder="1" applyAlignment="1">
      <alignment/>
    </xf>
    <xf numFmtId="43" fontId="2" fillId="0" borderId="0" xfId="17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7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2" fillId="0" borderId="0" xfId="19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" fillId="0" borderId="0" xfId="22" applyFont="1" applyFill="1" applyBorder="1" applyAlignment="1">
      <alignment horizontal="center"/>
    </xf>
    <xf numFmtId="43" fontId="0" fillId="0" borderId="0" xfId="17" applyFont="1" applyAlignment="1">
      <alignment/>
    </xf>
    <xf numFmtId="14" fontId="2" fillId="0" borderId="0" xfId="19" applyNumberFormat="1" applyFont="1" applyFill="1" applyAlignment="1">
      <alignment horizontal="center"/>
    </xf>
    <xf numFmtId="164" fontId="1" fillId="0" borderId="3" xfId="19" applyFont="1" applyFill="1" applyBorder="1" applyAlignment="1">
      <alignment horizontal="center"/>
    </xf>
    <xf numFmtId="164" fontId="1" fillId="0" borderId="14" xfId="19" applyFont="1" applyFill="1" applyBorder="1" applyAlignment="1">
      <alignment/>
    </xf>
    <xf numFmtId="10" fontId="1" fillId="0" borderId="15" xfId="22" applyNumberFormat="1" applyFont="1" applyFill="1" applyBorder="1" applyAlignment="1">
      <alignment horizontal="center"/>
    </xf>
    <xf numFmtId="9" fontId="1" fillId="0" borderId="14" xfId="22" applyFont="1" applyFill="1" applyBorder="1" applyAlignment="1">
      <alignment horizontal="center"/>
    </xf>
    <xf numFmtId="49" fontId="2" fillId="2" borderId="16" xfId="19" applyNumberFormat="1" applyFont="1" applyFill="1" applyBorder="1" applyAlignment="1">
      <alignment horizontal="center"/>
    </xf>
    <xf numFmtId="14" fontId="2" fillId="2" borderId="3" xfId="19" applyNumberFormat="1" applyFont="1" applyFill="1" applyBorder="1" applyAlignment="1">
      <alignment horizontal="center"/>
    </xf>
    <xf numFmtId="164" fontId="1" fillId="2" borderId="2" xfId="19" applyFont="1" applyFill="1" applyBorder="1" applyAlignment="1">
      <alignment horizontal="center"/>
    </xf>
    <xf numFmtId="10" fontId="1" fillId="2" borderId="17" xfId="22" applyNumberFormat="1" applyFont="1" applyFill="1" applyBorder="1" applyAlignment="1">
      <alignment horizontal="center"/>
    </xf>
    <xf numFmtId="10" fontId="1" fillId="2" borderId="18" xfId="22" applyNumberFormat="1" applyFont="1" applyFill="1" applyBorder="1" applyAlignment="1">
      <alignment horizontal="center"/>
    </xf>
    <xf numFmtId="164" fontId="1" fillId="2" borderId="5" xfId="19" applyFont="1" applyFill="1" applyBorder="1" applyAlignment="1">
      <alignment horizontal="center"/>
    </xf>
    <xf numFmtId="10" fontId="2" fillId="2" borderId="15" xfId="22" applyNumberFormat="1" applyFont="1" applyFill="1" applyBorder="1" applyAlignment="1">
      <alignment horizontal="center"/>
    </xf>
    <xf numFmtId="164" fontId="2" fillId="2" borderId="14" xfId="19" applyFont="1" applyFill="1" applyBorder="1" applyAlignment="1">
      <alignment horizontal="center"/>
    </xf>
    <xf numFmtId="10" fontId="1" fillId="2" borderId="19" xfId="22" applyNumberFormat="1" applyFont="1" applyFill="1" applyBorder="1" applyAlignment="1">
      <alignment horizontal="center"/>
    </xf>
    <xf numFmtId="164" fontId="1" fillId="2" borderId="9" xfId="19" applyFont="1" applyFill="1" applyBorder="1" applyAlignment="1">
      <alignment horizontal="center"/>
    </xf>
    <xf numFmtId="10" fontId="1" fillId="2" borderId="20" xfId="22" applyNumberFormat="1" applyFont="1" applyFill="1" applyBorder="1" applyAlignment="1">
      <alignment horizontal="center"/>
    </xf>
    <xf numFmtId="164" fontId="1" fillId="2" borderId="12" xfId="19" applyFont="1" applyFill="1" applyBorder="1" applyAlignment="1">
      <alignment horizontal="center"/>
    </xf>
    <xf numFmtId="164" fontId="5" fillId="2" borderId="6" xfId="19" applyFont="1" applyFill="1" applyBorder="1" applyAlignment="1">
      <alignment/>
    </xf>
    <xf numFmtId="164" fontId="5" fillId="2" borderId="14" xfId="19" applyFont="1" applyFill="1" applyBorder="1" applyAlignment="1">
      <alignment horizontal="center"/>
    </xf>
    <xf numFmtId="10" fontId="5" fillId="2" borderId="15" xfId="22" applyNumberFormat="1" applyFont="1" applyFill="1" applyBorder="1" applyAlignment="1">
      <alignment horizontal="center"/>
    </xf>
    <xf numFmtId="43" fontId="1" fillId="2" borderId="0" xfId="0" applyNumberFormat="1" applyFont="1" applyFill="1" applyAlignment="1">
      <alignment/>
    </xf>
    <xf numFmtId="43" fontId="1" fillId="2" borderId="13" xfId="0" applyNumberFormat="1" applyFont="1" applyFill="1" applyBorder="1" applyAlignment="1">
      <alignment horizontal="center"/>
    </xf>
    <xf numFmtId="43" fontId="1" fillId="2" borderId="13" xfId="17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0" fontId="1" fillId="2" borderId="13" xfId="22" applyNumberFormat="1" applyFont="1" applyFill="1" applyBorder="1" applyAlignment="1">
      <alignment/>
    </xf>
    <xf numFmtId="43" fontId="1" fillId="2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3" fontId="2" fillId="2" borderId="14" xfId="0" applyNumberFormat="1" applyFont="1" applyFill="1" applyBorder="1" applyAlignment="1">
      <alignment horizontal="center"/>
    </xf>
    <xf numFmtId="10" fontId="2" fillId="2" borderId="14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66675</xdr:rowOff>
    </xdr:from>
    <xdr:to>
      <xdr:col>5</xdr:col>
      <xdr:colOff>600075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552450"/>
          <a:ext cx="3009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B5" sqref="B5"/>
    </sheetView>
  </sheetViews>
  <sheetFormatPr defaultColWidth="11.421875" defaultRowHeight="12.75"/>
  <cols>
    <col min="1" max="1" width="48.7109375" style="0" customWidth="1"/>
    <col min="2" max="2" width="11.8515625" style="0" bestFit="1" customWidth="1"/>
  </cols>
  <sheetData>
    <row r="3" ht="12.75">
      <c r="A3" t="s">
        <v>0</v>
      </c>
    </row>
    <row r="5" spans="1:2" ht="12.75">
      <c r="A5" t="s">
        <v>54</v>
      </c>
      <c r="B5" s="48">
        <v>18000</v>
      </c>
    </row>
    <row r="7" ht="12.75">
      <c r="B7" s="6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8"/>
  <sheetViews>
    <sheetView workbookViewId="0" topLeftCell="A1">
      <selection activeCell="D24" sqref="D24"/>
    </sheetView>
  </sheetViews>
  <sheetFormatPr defaultColWidth="11.421875" defaultRowHeight="12.75"/>
  <cols>
    <col min="2" max="2" width="35.7109375" style="0" customWidth="1"/>
    <col min="3" max="3" width="13.8515625" style="0" customWidth="1"/>
  </cols>
  <sheetData>
    <row r="3" ht="12.75">
      <c r="A3" t="s">
        <v>40</v>
      </c>
    </row>
    <row r="5" ht="12.75">
      <c r="A5" t="s">
        <v>41</v>
      </c>
    </row>
    <row r="7" ht="12.75">
      <c r="A7" t="s">
        <v>42</v>
      </c>
    </row>
    <row r="15" ht="12.75">
      <c r="A15" t="s">
        <v>43</v>
      </c>
    </row>
    <row r="18" ht="12.75">
      <c r="A18" t="s">
        <v>44</v>
      </c>
    </row>
    <row r="22" ht="12.75">
      <c r="A22" t="s">
        <v>45</v>
      </c>
    </row>
    <row r="24" ht="12.75">
      <c r="A24" t="s">
        <v>46</v>
      </c>
    </row>
    <row r="28" ht="12.75">
      <c r="A28" t="s">
        <v>47</v>
      </c>
    </row>
    <row r="30" ht="12.75">
      <c r="A30" t="s">
        <v>48</v>
      </c>
    </row>
    <row r="38" ht="12.75">
      <c r="A38" t="s">
        <v>49</v>
      </c>
    </row>
    <row r="40" ht="12.75">
      <c r="A40" t="s">
        <v>50</v>
      </c>
    </row>
    <row r="48" ht="12.75">
      <c r="A48" t="s">
        <v>51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P57"/>
  <sheetViews>
    <sheetView tabSelected="1" workbookViewId="0" topLeftCell="A49">
      <selection activeCell="F15" sqref="F15"/>
    </sheetView>
  </sheetViews>
  <sheetFormatPr defaultColWidth="11.421875" defaultRowHeight="12.75"/>
  <cols>
    <col min="1" max="1" width="2.8515625" style="0" customWidth="1"/>
    <col min="2" max="2" width="16.28125" style="0" customWidth="1"/>
    <col min="4" max="4" width="2.57421875" style="0" customWidth="1"/>
    <col min="5" max="5" width="35.140625" style="0" customWidth="1"/>
    <col min="9" max="9" width="3.8515625" style="0" customWidth="1"/>
    <col min="10" max="10" width="20.140625" style="0" customWidth="1"/>
    <col min="12" max="12" width="3.00390625" style="0" customWidth="1"/>
    <col min="13" max="13" width="37.28125" style="0" customWidth="1"/>
  </cols>
  <sheetData>
    <row r="9" spans="10:16" ht="12.75">
      <c r="J9" s="49"/>
      <c r="K9" s="49"/>
      <c r="L9" s="49"/>
      <c r="M9" s="49"/>
      <c r="N9" s="49"/>
      <c r="O9" s="49"/>
      <c r="P9" s="49"/>
    </row>
    <row r="10" spans="10:16" ht="12.75">
      <c r="J10" s="49"/>
      <c r="K10" s="49"/>
      <c r="L10" s="49"/>
      <c r="M10" s="49"/>
      <c r="N10" s="49"/>
      <c r="O10" s="49"/>
      <c r="P10" s="49"/>
    </row>
    <row r="11" spans="10:16" ht="13.5" thickBot="1">
      <c r="J11" s="49"/>
      <c r="K11" s="49"/>
      <c r="L11" s="49"/>
      <c r="M11" s="49"/>
      <c r="N11" s="49"/>
      <c r="O11" s="49"/>
      <c r="P11" s="49"/>
    </row>
    <row r="12" spans="5:16" ht="12.75">
      <c r="E12" s="1"/>
      <c r="F12" s="73" t="s">
        <v>1</v>
      </c>
      <c r="G12" s="68" t="s">
        <v>2</v>
      </c>
      <c r="H12" s="73" t="s">
        <v>3</v>
      </c>
      <c r="J12" s="25"/>
      <c r="K12" s="25"/>
      <c r="L12" s="25"/>
      <c r="M12" s="53"/>
      <c r="N12" s="50"/>
      <c r="O12" s="51"/>
      <c r="P12" s="50"/>
    </row>
    <row r="13" spans="5:16" ht="12.75">
      <c r="E13" s="1"/>
      <c r="F13" s="74"/>
      <c r="G13" s="68"/>
      <c r="H13" s="74"/>
      <c r="J13" s="25"/>
      <c r="K13" s="25"/>
      <c r="L13" s="25"/>
      <c r="M13" s="53"/>
      <c r="N13" s="51"/>
      <c r="O13" s="51"/>
      <c r="P13" s="51"/>
    </row>
    <row r="14" spans="2:16" ht="12.75">
      <c r="B14" s="32" t="s">
        <v>27</v>
      </c>
      <c r="C14" s="32"/>
      <c r="E14" s="2" t="s">
        <v>4</v>
      </c>
      <c r="F14" s="3">
        <v>0</v>
      </c>
      <c r="G14" s="76">
        <f>+F14/F52</f>
        <v>0</v>
      </c>
      <c r="H14" s="75">
        <f>+F14*12</f>
        <v>0</v>
      </c>
      <c r="J14" s="52"/>
      <c r="K14" s="52"/>
      <c r="L14" s="52"/>
      <c r="M14" s="53"/>
      <c r="N14" s="53"/>
      <c r="O14" s="12"/>
      <c r="P14" s="13"/>
    </row>
    <row r="15" spans="2:16" ht="12.75">
      <c r="B15" s="33"/>
      <c r="C15" s="33"/>
      <c r="E15" s="4"/>
      <c r="F15" s="5"/>
      <c r="G15" s="12"/>
      <c r="H15" s="69"/>
      <c r="J15" s="37"/>
      <c r="K15" s="37"/>
      <c r="L15" s="37"/>
      <c r="M15" s="53"/>
      <c r="N15" s="53"/>
      <c r="O15" s="12"/>
      <c r="P15" s="13"/>
    </row>
    <row r="16" spans="2:16" ht="12.75">
      <c r="B16" s="33"/>
      <c r="C16" s="33"/>
      <c r="E16" s="4"/>
      <c r="F16" s="6"/>
      <c r="G16" s="34"/>
      <c r="H16" s="69"/>
      <c r="J16" s="37"/>
      <c r="K16" s="37"/>
      <c r="L16" s="37"/>
      <c r="M16" s="53"/>
      <c r="N16" s="45"/>
      <c r="O16" s="34"/>
      <c r="P16" s="13"/>
    </row>
    <row r="17" spans="2:16" ht="12.75">
      <c r="B17" s="35" t="s">
        <v>28</v>
      </c>
      <c r="C17" s="33"/>
      <c r="E17" s="7" t="s">
        <v>5</v>
      </c>
      <c r="F17" s="6"/>
      <c r="G17" s="12"/>
      <c r="H17" s="69"/>
      <c r="J17" s="54"/>
      <c r="K17" s="37"/>
      <c r="L17" s="37"/>
      <c r="M17" s="62"/>
      <c r="N17" s="45"/>
      <c r="O17" s="12"/>
      <c r="P17" s="13"/>
    </row>
    <row r="18" spans="2:16" ht="12.75">
      <c r="B18" s="36" t="s">
        <v>56</v>
      </c>
      <c r="C18" s="36">
        <v>14400</v>
      </c>
      <c r="E18" s="2" t="s">
        <v>6</v>
      </c>
      <c r="F18" s="3">
        <v>1250</v>
      </c>
      <c r="G18" s="76">
        <f>+F18/F52</f>
        <v>0.05028651243323962</v>
      </c>
      <c r="H18" s="75">
        <f>+F18*12</f>
        <v>15000</v>
      </c>
      <c r="J18" s="37"/>
      <c r="K18" s="37"/>
      <c r="L18" s="37"/>
      <c r="M18" s="53"/>
      <c r="N18" s="53"/>
      <c r="O18" s="12"/>
      <c r="P18" s="13"/>
    </row>
    <row r="19" spans="2:16" ht="12.75">
      <c r="B19" s="36"/>
      <c r="C19" s="36"/>
      <c r="E19" s="2" t="s">
        <v>7</v>
      </c>
      <c r="F19" s="3">
        <v>0</v>
      </c>
      <c r="G19" s="76">
        <f>+F19/F52</f>
        <v>0</v>
      </c>
      <c r="H19" s="75">
        <f>+F19*12</f>
        <v>0</v>
      </c>
      <c r="J19" s="37"/>
      <c r="K19" s="37"/>
      <c r="L19" s="37"/>
      <c r="M19" s="53"/>
      <c r="N19" s="53"/>
      <c r="O19" s="12"/>
      <c r="P19" s="13"/>
    </row>
    <row r="20" spans="2:16" ht="12.75">
      <c r="B20" s="36"/>
      <c r="C20" s="36"/>
      <c r="E20" s="2" t="s">
        <v>8</v>
      </c>
      <c r="F20" s="3">
        <f>+F18*0.35</f>
        <v>437.5</v>
      </c>
      <c r="G20" s="76">
        <f>+F20/F52</f>
        <v>0.017600279351633868</v>
      </c>
      <c r="H20" s="75">
        <f>+F20*12</f>
        <v>5250</v>
      </c>
      <c r="J20" s="37"/>
      <c r="K20" s="37"/>
      <c r="L20" s="37"/>
      <c r="M20" s="53"/>
      <c r="N20" s="53"/>
      <c r="O20" s="12"/>
      <c r="P20" s="13"/>
    </row>
    <row r="21" spans="2:16" ht="13.5" thickBot="1">
      <c r="B21" s="36"/>
      <c r="C21" s="36"/>
      <c r="E21" s="8" t="s">
        <v>9</v>
      </c>
      <c r="F21" s="9">
        <v>0</v>
      </c>
      <c r="G21" s="77">
        <f>+F21/F52</f>
        <v>0</v>
      </c>
      <c r="H21" s="78">
        <f>+F21*12</f>
        <v>0</v>
      </c>
      <c r="J21" s="37"/>
      <c r="K21" s="37"/>
      <c r="L21" s="37"/>
      <c r="M21" s="53"/>
      <c r="N21" s="13"/>
      <c r="O21" s="12"/>
      <c r="P21" s="13"/>
    </row>
    <row r="22" spans="2:16" ht="13.5" thickBot="1">
      <c r="B22" s="36"/>
      <c r="C22" s="36"/>
      <c r="E22" s="10" t="s">
        <v>10</v>
      </c>
      <c r="F22" s="80">
        <f>SUM(F18:F21)</f>
        <v>1687.5</v>
      </c>
      <c r="G22" s="79">
        <f>+F22/F52</f>
        <v>0.06788679178487349</v>
      </c>
      <c r="H22" s="80">
        <f>+F22*12</f>
        <v>20250</v>
      </c>
      <c r="J22" s="37"/>
      <c r="K22" s="37"/>
      <c r="L22" s="37"/>
      <c r="M22" s="62"/>
      <c r="N22" s="45"/>
      <c r="O22" s="12"/>
      <c r="P22" s="13"/>
    </row>
    <row r="23" spans="2:16" ht="12.75">
      <c r="B23" s="36"/>
      <c r="C23" s="36"/>
      <c r="E23" s="4"/>
      <c r="F23" s="11"/>
      <c r="G23" s="12"/>
      <c r="H23" s="13"/>
      <c r="J23" s="37"/>
      <c r="K23" s="37"/>
      <c r="L23" s="37"/>
      <c r="M23" s="53"/>
      <c r="N23" s="13"/>
      <c r="O23" s="12"/>
      <c r="P23" s="13"/>
    </row>
    <row r="24" spans="2:16" ht="13.5" thickBot="1">
      <c r="B24" s="36"/>
      <c r="C24" s="36"/>
      <c r="E24" s="7"/>
      <c r="F24" s="14"/>
      <c r="G24" s="12"/>
      <c r="H24" s="13"/>
      <c r="J24" s="37"/>
      <c r="K24" s="37"/>
      <c r="L24" s="37"/>
      <c r="M24" s="62"/>
      <c r="N24" s="45"/>
      <c r="O24" s="12"/>
      <c r="P24" s="13"/>
    </row>
    <row r="25" spans="2:16" ht="12.75">
      <c r="B25" s="36"/>
      <c r="C25" s="36"/>
      <c r="E25" s="15" t="s">
        <v>11</v>
      </c>
      <c r="F25" s="16">
        <v>862</v>
      </c>
      <c r="G25" s="81">
        <f>+F25/F52</f>
        <v>0.034677578973962044</v>
      </c>
      <c r="H25" s="82">
        <f aca="true" t="shared" si="0" ref="H25:H32">+F25*12</f>
        <v>10344</v>
      </c>
      <c r="J25" s="37"/>
      <c r="K25" s="37"/>
      <c r="L25" s="37"/>
      <c r="M25" s="53"/>
      <c r="N25" s="53"/>
      <c r="O25" s="12"/>
      <c r="P25" s="13"/>
    </row>
    <row r="26" spans="2:16" ht="12.75">
      <c r="B26" s="36"/>
      <c r="C26" s="36"/>
      <c r="E26" s="17" t="s">
        <v>12</v>
      </c>
      <c r="F26" s="3">
        <v>569</v>
      </c>
      <c r="G26" s="76">
        <f>+F26/F52</f>
        <v>0.022890420459610678</v>
      </c>
      <c r="H26" s="75">
        <f t="shared" si="0"/>
        <v>6828</v>
      </c>
      <c r="J26" s="37"/>
      <c r="K26" s="37"/>
      <c r="L26" s="37"/>
      <c r="M26" s="53"/>
      <c r="N26" s="53"/>
      <c r="O26" s="12"/>
      <c r="P26" s="13"/>
    </row>
    <row r="27" spans="2:16" ht="12.75">
      <c r="B27" s="36"/>
      <c r="C27" s="36"/>
      <c r="E27" s="17" t="s">
        <v>13</v>
      </c>
      <c r="F27" s="3">
        <v>125.63</v>
      </c>
      <c r="G27" s="76">
        <f>+F27/F52</f>
        <v>0.005053995645590315</v>
      </c>
      <c r="H27" s="75">
        <f t="shared" si="0"/>
        <v>1507.56</v>
      </c>
      <c r="J27" s="37"/>
      <c r="K27" s="37"/>
      <c r="L27" s="37"/>
      <c r="M27" s="53"/>
      <c r="N27" s="53"/>
      <c r="O27" s="12"/>
      <c r="P27" s="13"/>
    </row>
    <row r="28" spans="2:16" ht="13.5" thickBot="1">
      <c r="B28" s="36"/>
      <c r="C28" s="36"/>
      <c r="E28" s="17" t="s">
        <v>14</v>
      </c>
      <c r="F28" s="3">
        <v>256</v>
      </c>
      <c r="G28" s="76">
        <f>+F28/F52</f>
        <v>0.010298677746327475</v>
      </c>
      <c r="H28" s="75">
        <f t="shared" si="0"/>
        <v>3072</v>
      </c>
      <c r="J28" s="37"/>
      <c r="K28" s="37"/>
      <c r="L28" s="37"/>
      <c r="M28" s="53"/>
      <c r="N28" s="53"/>
      <c r="O28" s="12"/>
      <c r="P28" s="13"/>
    </row>
    <row r="29" spans="2:16" ht="13.5" thickBot="1">
      <c r="B29" s="36"/>
      <c r="C29" s="36"/>
      <c r="E29" s="17" t="s">
        <v>15</v>
      </c>
      <c r="F29" s="3">
        <v>856</v>
      </c>
      <c r="G29" s="76">
        <f>+F29/F52</f>
        <v>0.03443620371428249</v>
      </c>
      <c r="H29" s="75">
        <f t="shared" si="0"/>
        <v>10272</v>
      </c>
      <c r="J29" s="37"/>
      <c r="K29" s="37"/>
      <c r="L29" s="37"/>
      <c r="M29" s="70"/>
      <c r="N29" s="53"/>
      <c r="O29" s="12"/>
      <c r="P29" s="13"/>
    </row>
    <row r="30" spans="2:16" ht="12.75">
      <c r="B30" s="36"/>
      <c r="C30" s="36"/>
      <c r="E30" s="17" t="s">
        <v>16</v>
      </c>
      <c r="F30" s="3">
        <v>25.63</v>
      </c>
      <c r="G30" s="76">
        <f>+F30/F52</f>
        <v>0.0010310746509311452</v>
      </c>
      <c r="H30" s="75">
        <f t="shared" si="0"/>
        <v>307.56</v>
      </c>
      <c r="J30" s="37"/>
      <c r="K30" s="37"/>
      <c r="L30" s="37"/>
      <c r="M30" s="53"/>
      <c r="N30" s="53"/>
      <c r="O30" s="12"/>
      <c r="P30" s="13"/>
    </row>
    <row r="31" spans="2:16" ht="12.75">
      <c r="B31" s="36"/>
      <c r="C31" s="36"/>
      <c r="E31" s="17" t="s">
        <v>17</v>
      </c>
      <c r="F31" s="3">
        <v>260</v>
      </c>
      <c r="G31" s="76">
        <f>+F31/F52</f>
        <v>0.010459594586113842</v>
      </c>
      <c r="H31" s="75">
        <f t="shared" si="0"/>
        <v>3120</v>
      </c>
      <c r="J31" s="37"/>
      <c r="K31" s="37"/>
      <c r="L31" s="37"/>
      <c r="M31" s="53"/>
      <c r="N31" s="53"/>
      <c r="O31" s="12"/>
      <c r="P31" s="13"/>
    </row>
    <row r="32" spans="2:16" ht="12.75">
      <c r="B32" s="36"/>
      <c r="C32" s="36"/>
      <c r="E32" s="17" t="s">
        <v>18</v>
      </c>
      <c r="F32" s="3">
        <v>256</v>
      </c>
      <c r="G32" s="76">
        <f>+F32/F52</f>
        <v>0.010298677746327475</v>
      </c>
      <c r="H32" s="75">
        <f t="shared" si="0"/>
        <v>3072</v>
      </c>
      <c r="J32" s="37"/>
      <c r="K32" s="37"/>
      <c r="L32" s="37"/>
      <c r="M32" s="53"/>
      <c r="N32" s="53"/>
      <c r="O32" s="12"/>
      <c r="P32" s="13"/>
    </row>
    <row r="33" spans="2:16" ht="12.75">
      <c r="B33" s="33"/>
      <c r="C33" s="33"/>
      <c r="E33" s="18" t="s">
        <v>19</v>
      </c>
      <c r="F33" s="3">
        <v>963</v>
      </c>
      <c r="G33" s="76">
        <f>+F33/F52</f>
        <v>0.03874072917856781</v>
      </c>
      <c r="H33" s="75">
        <f>+F33*12</f>
        <v>11556</v>
      </c>
      <c r="J33" s="25"/>
      <c r="K33" s="37"/>
      <c r="L33" s="37"/>
      <c r="M33" s="63"/>
      <c r="N33" s="53"/>
      <c r="O33" s="12"/>
      <c r="P33" s="13"/>
    </row>
    <row r="34" spans="2:16" ht="13.5" thickBot="1">
      <c r="B34" s="33"/>
      <c r="C34" s="33"/>
      <c r="E34" s="19" t="s">
        <v>55</v>
      </c>
      <c r="F34" s="20">
        <v>125.63</v>
      </c>
      <c r="G34" s="83">
        <f>+F34/F52</f>
        <v>0.005053995645590315</v>
      </c>
      <c r="H34" s="84">
        <f>+F34*12</f>
        <v>1507.56</v>
      </c>
      <c r="J34" s="25"/>
      <c r="K34" s="37"/>
      <c r="L34" s="37"/>
      <c r="M34" s="63"/>
      <c r="N34" s="53"/>
      <c r="O34" s="12"/>
      <c r="P34" s="13"/>
    </row>
    <row r="35" spans="2:16" ht="13.5" thickBot="1">
      <c r="B35" s="36" t="s">
        <v>29</v>
      </c>
      <c r="C35" s="36">
        <f>SUM(C18:C34)</f>
        <v>14400</v>
      </c>
      <c r="E35" s="10" t="s">
        <v>20</v>
      </c>
      <c r="F35" s="95">
        <f>SUM(F25:F34)</f>
        <v>4298.89</v>
      </c>
      <c r="G35" s="79">
        <f>+F35/F52</f>
        <v>0.1729409483473036</v>
      </c>
      <c r="H35" s="80">
        <f>+F35*12</f>
        <v>51586.68000000001</v>
      </c>
      <c r="J35" s="25"/>
      <c r="K35" s="37"/>
      <c r="L35" s="37"/>
      <c r="M35" s="62"/>
      <c r="N35" s="23"/>
      <c r="O35" s="24"/>
      <c r="P35" s="45"/>
    </row>
    <row r="36" spans="2:16" ht="13.5" thickBot="1">
      <c r="B36" s="29"/>
      <c r="C36" s="29"/>
      <c r="E36" s="21"/>
      <c r="F36" s="22"/>
      <c r="G36" s="24"/>
      <c r="H36" s="69"/>
      <c r="J36" s="25"/>
      <c r="K36" s="55"/>
      <c r="L36" s="55"/>
      <c r="M36" s="62"/>
      <c r="N36" s="23"/>
      <c r="O36" s="24"/>
      <c r="P36" s="13"/>
    </row>
    <row r="37" spans="2:16" ht="13.5" thickBot="1">
      <c r="B37" s="38" t="s">
        <v>39</v>
      </c>
      <c r="C37" s="36">
        <v>3000</v>
      </c>
      <c r="E37" s="10" t="s">
        <v>21</v>
      </c>
      <c r="F37" s="95">
        <f>+F22+F35</f>
        <v>5986.39</v>
      </c>
      <c r="G37" s="79">
        <f>+F37/F52</f>
        <v>0.2408277401321771</v>
      </c>
      <c r="H37" s="80">
        <f>+F37*12</f>
        <v>71836.68000000001</v>
      </c>
      <c r="J37" s="49"/>
      <c r="K37" s="49"/>
      <c r="L37" s="49"/>
      <c r="M37" s="62"/>
      <c r="N37" s="23"/>
      <c r="O37" s="24"/>
      <c r="P37" s="45"/>
    </row>
    <row r="38" spans="2:16" ht="13.5" thickBot="1">
      <c r="B38" s="38"/>
      <c r="C38" s="36">
        <v>0</v>
      </c>
      <c r="E38" s="21"/>
      <c r="F38" s="23"/>
      <c r="G38" s="24"/>
      <c r="H38" s="45"/>
      <c r="J38" s="49"/>
      <c r="K38" s="49"/>
      <c r="L38" s="40"/>
      <c r="M38" s="62"/>
      <c r="N38" s="23"/>
      <c r="O38" s="24"/>
      <c r="P38" s="45"/>
    </row>
    <row r="39" spans="2:16" ht="13.5" thickBot="1">
      <c r="B39" s="38"/>
      <c r="C39" s="36">
        <v>0</v>
      </c>
      <c r="E39" s="10" t="s">
        <v>22</v>
      </c>
      <c r="F39" s="95">
        <f>(+C35*0.1)/12</f>
        <v>120</v>
      </c>
      <c r="G39" s="79">
        <f>+F39/F52</f>
        <v>0.004827505193591004</v>
      </c>
      <c r="H39" s="80">
        <f>+F39*12</f>
        <v>1440</v>
      </c>
      <c r="J39" s="49"/>
      <c r="K39" s="49"/>
      <c r="L39" s="42"/>
      <c r="M39" s="62"/>
      <c r="N39" s="23"/>
      <c r="O39" s="24"/>
      <c r="P39" s="45"/>
    </row>
    <row r="40" spans="2:16" ht="12.75">
      <c r="B40" s="94" t="s">
        <v>30</v>
      </c>
      <c r="C40" s="88">
        <f>SUM(C37:C39)</f>
        <v>3000</v>
      </c>
      <c r="E40" s="21"/>
      <c r="F40" s="23"/>
      <c r="G40" s="24"/>
      <c r="H40" s="45"/>
      <c r="J40" s="49"/>
      <c r="K40" s="49"/>
      <c r="L40" s="44"/>
      <c r="M40" s="62"/>
      <c r="N40" s="23"/>
      <c r="O40" s="24"/>
      <c r="P40" s="45"/>
    </row>
    <row r="41" spans="5:16" ht="13.5" thickBot="1">
      <c r="E41" s="21"/>
      <c r="F41" s="23"/>
      <c r="G41" s="24"/>
      <c r="H41" s="13"/>
      <c r="J41" s="44"/>
      <c r="K41" s="56"/>
      <c r="L41" s="46"/>
      <c r="M41" s="62"/>
      <c r="N41" s="23"/>
      <c r="O41" s="24"/>
      <c r="P41" s="13"/>
    </row>
    <row r="42" spans="2:16" ht="13.5" thickBot="1">
      <c r="B42" s="39" t="s">
        <v>31</v>
      </c>
      <c r="C42" s="89">
        <f>+C35-C40</f>
        <v>11400</v>
      </c>
      <c r="E42" s="10" t="s">
        <v>23</v>
      </c>
      <c r="F42" s="95">
        <f>+C49</f>
        <v>228</v>
      </c>
      <c r="G42" s="79">
        <f>+F42/F52</f>
        <v>0.009172259867822908</v>
      </c>
      <c r="H42" s="80">
        <f>+F42*12</f>
        <v>2736</v>
      </c>
      <c r="J42" s="44"/>
      <c r="K42" s="57"/>
      <c r="L42" s="40"/>
      <c r="M42" s="62"/>
      <c r="N42" s="23"/>
      <c r="O42" s="24"/>
      <c r="P42" s="45"/>
    </row>
    <row r="43" spans="2:16" ht="13.5" thickBot="1">
      <c r="B43" s="39" t="s">
        <v>32</v>
      </c>
      <c r="C43" s="41">
        <v>0.04</v>
      </c>
      <c r="E43" s="25"/>
      <c r="F43" s="26"/>
      <c r="G43" s="27"/>
      <c r="H43" s="13"/>
      <c r="J43" s="44"/>
      <c r="K43" s="58"/>
      <c r="L43" s="44"/>
      <c r="M43" s="63"/>
      <c r="N43" s="26"/>
      <c r="O43" s="27"/>
      <c r="P43" s="13"/>
    </row>
    <row r="44" spans="2:16" ht="13.5" thickBot="1">
      <c r="B44" s="39" t="s">
        <v>33</v>
      </c>
      <c r="C44" s="43">
        <v>5</v>
      </c>
      <c r="E44" s="28" t="s">
        <v>24</v>
      </c>
      <c r="F44" s="95">
        <f>+F37+F14+F42</f>
        <v>6214.39</v>
      </c>
      <c r="G44" s="79">
        <f>+F44/F52</f>
        <v>0.25</v>
      </c>
      <c r="H44" s="80">
        <f>+F44*12</f>
        <v>74572.68000000001</v>
      </c>
      <c r="J44" s="44"/>
      <c r="K44" s="59"/>
      <c r="L44" s="46"/>
      <c r="M44" s="64"/>
      <c r="N44" s="23"/>
      <c r="O44" s="24"/>
      <c r="P44" s="45"/>
    </row>
    <row r="45" spans="2:16" ht="13.5" thickBot="1">
      <c r="B45" s="39" t="s">
        <v>34</v>
      </c>
      <c r="C45" s="90">
        <f>+C42*C43</f>
        <v>456</v>
      </c>
      <c r="E45" s="29"/>
      <c r="F45" s="30"/>
      <c r="G45" s="27"/>
      <c r="H45" s="69">
        <f>+F45/12</f>
        <v>0</v>
      </c>
      <c r="J45" s="44"/>
      <c r="K45" s="59"/>
      <c r="L45" s="49"/>
      <c r="M45" s="63"/>
      <c r="N45" s="26"/>
      <c r="O45" s="27"/>
      <c r="P45" s="13"/>
    </row>
    <row r="46" spans="2:16" ht="13.5" thickBot="1">
      <c r="B46" s="39" t="s">
        <v>35</v>
      </c>
      <c r="C46" s="90">
        <f>+C45*C44</f>
        <v>2280</v>
      </c>
      <c r="E46" s="31" t="s">
        <v>25</v>
      </c>
      <c r="F46" s="96">
        <v>0.25</v>
      </c>
      <c r="G46" s="71"/>
      <c r="H46" s="72"/>
      <c r="J46" s="44"/>
      <c r="K46" s="56"/>
      <c r="L46" s="49"/>
      <c r="M46" s="65"/>
      <c r="N46" s="60"/>
      <c r="O46" s="12"/>
      <c r="P46" s="66"/>
    </row>
    <row r="47" spans="2:16" ht="12.75">
      <c r="B47" s="39" t="s">
        <v>36</v>
      </c>
      <c r="C47" s="89">
        <f>+C42+C46</f>
        <v>13680</v>
      </c>
      <c r="E47" s="25"/>
      <c r="F47" s="26"/>
      <c r="G47" s="27"/>
      <c r="H47" s="13"/>
      <c r="J47" s="44"/>
      <c r="K47" s="58"/>
      <c r="L47" s="49"/>
      <c r="M47" s="63"/>
      <c r="N47" s="26"/>
      <c r="O47" s="27"/>
      <c r="P47" s="13"/>
    </row>
    <row r="48" spans="2:16" ht="12.75">
      <c r="B48" s="39" t="s">
        <v>37</v>
      </c>
      <c r="C48" s="91">
        <f>+C44*12</f>
        <v>60</v>
      </c>
      <c r="J48" s="44"/>
      <c r="K48" s="59"/>
      <c r="L48" s="49"/>
      <c r="M48" s="62"/>
      <c r="N48" s="45"/>
      <c r="O48" s="24"/>
      <c r="P48" s="45"/>
    </row>
    <row r="49" spans="2:16" ht="12.75">
      <c r="B49" s="39" t="s">
        <v>38</v>
      </c>
      <c r="C49" s="90">
        <f>+C47/C48</f>
        <v>228</v>
      </c>
      <c r="J49" s="49"/>
      <c r="K49" s="49"/>
      <c r="L49" s="49"/>
      <c r="M49" s="49"/>
      <c r="N49" s="49"/>
      <c r="O49" s="49"/>
      <c r="P49" s="49"/>
    </row>
    <row r="50" spans="10:16" ht="12.75">
      <c r="J50" s="49"/>
      <c r="K50" s="49"/>
      <c r="L50" s="49"/>
      <c r="M50" s="49"/>
      <c r="N50" s="49"/>
      <c r="O50" s="49"/>
      <c r="P50" s="49"/>
    </row>
    <row r="51" spans="2:16" ht="13.5" thickBot="1">
      <c r="B51" s="47" t="s">
        <v>52</v>
      </c>
      <c r="C51" s="92">
        <f>+H14/C42</f>
        <v>0</v>
      </c>
      <c r="J51" s="61"/>
      <c r="K51" s="55"/>
      <c r="L51" s="49"/>
      <c r="M51" s="49"/>
      <c r="N51" s="49"/>
      <c r="O51" s="49"/>
      <c r="P51" s="49"/>
    </row>
    <row r="52" spans="2:16" ht="13.5" thickBot="1">
      <c r="B52" s="47" t="s">
        <v>53</v>
      </c>
      <c r="C52" s="93" t="e">
        <f>+C35/H14</f>
        <v>#DIV/0!</v>
      </c>
      <c r="E52" s="85" t="s">
        <v>26</v>
      </c>
      <c r="F52" s="86">
        <f>+F44/F46</f>
        <v>24857.56</v>
      </c>
      <c r="G52" s="87">
        <f>+F52/F52</f>
        <v>1</v>
      </c>
      <c r="H52" s="86">
        <f>+F52*12</f>
        <v>298290.72000000003</v>
      </c>
      <c r="J52" s="49"/>
      <c r="K52" s="49"/>
      <c r="L52" s="49"/>
      <c r="M52" s="49"/>
      <c r="N52" s="49"/>
      <c r="O52" s="49"/>
      <c r="P52" s="49"/>
    </row>
    <row r="56" ht="13.5" thickBot="1"/>
    <row r="57" spans="2:8" ht="13.5" thickBot="1">
      <c r="B57" s="97"/>
      <c r="C57" s="98" t="s">
        <v>57</v>
      </c>
      <c r="D57" s="98"/>
      <c r="E57" s="98"/>
      <c r="F57" s="98"/>
      <c r="G57" s="98"/>
      <c r="H57" s="99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Wolf</cp:lastModifiedBy>
  <cp:lastPrinted>2011-12-08T16:29:33Z</cp:lastPrinted>
  <dcterms:created xsi:type="dcterms:W3CDTF">2011-10-29T09:18:25Z</dcterms:created>
  <dcterms:modified xsi:type="dcterms:W3CDTF">2011-12-20T09:47:24Z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